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<sst xmlns="http://schemas.openxmlformats.org/spreadsheetml/2006/main" count="172" uniqueCount="123">
  <si>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</si>
  <si>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</si>
  <si>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</si>
  <si>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</si>
  <si>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</si>
  <si>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</si>
  <si>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</si>
  <si>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</si>
  <si>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</si>
  <si>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</si>
  <si>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</si>
  <si>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</si>
  <si>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</si>
  <si>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</si>
  <si>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</si>
  <si>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</si>
  <si>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</si>
  <si>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</si>
  <si>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</si>
  <si>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</si>
  <si>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</si>
  <si>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</si>
  <si>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</si>
  <si>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</si>
  <si>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</si>
  <si>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</si>
  <si>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</si>
  <si>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</si>
  <si>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</si>
  <si>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</si>
  <si>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</si>
  <si>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</si>
  <si>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</si>
  <si>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</si>
  <si>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</si>
  <si>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</si>
  <si>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</si>
  <si>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</si>
  <si>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</si>
  <si>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</si>
  <si>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</si>
  <si>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</si>
  <si>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</si>
  <si>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</si>
  <si>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</si>
  <si>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</si>
  <si>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</si>
  <si>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</si>
  <si>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</si>
  <si>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</si>
  <si>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</si>
  <si>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</si>
  <si>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</si>
  <si>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</si>
  <si>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</si>
  <si>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</si>
  <si>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</si>
  <si>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</si>
  <si>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</si>
  <si>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</si>
  <si>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</si>
  <si>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</si>
  <si>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</si>
  <si>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</si>
  <si>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</si>
  <si>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</si>
  <si>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</si>
  <si>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</si>
  <si>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</si>
  <si>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</si>
  <si>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</si>
  <si>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</si>
  <si>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</si>
  <si>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</si>
  <si>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</si>
  <si>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</si>
  <si>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</si>
  <si>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</si>
  <si>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</si>
  <si>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</si>
  <si>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</si>
  <si>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</si>
  <si>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</si>
  <si>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</si>
  <si>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</si>
  <si>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</si>
  <si>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</si>
  <si>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</si>
  <si>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</si>
  <si>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</si>
  <si>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</si>
  <si>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</si>
  <si>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</si>
  <si>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</si>
  <si>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</si>
  <si>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</si>
  <si>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</si>
  <si>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</si>
  <si>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</si>
  <si>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</si>
  <si>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</si>
  <si>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</si>
  <si>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</si>
  <si>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</si>
  <si>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</si>
  <si>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</si>
  <si>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</si>
  <si>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</si>
  <si>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</si>
  <si>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</si>
  <si>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</si>
  <si>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</si>
  <si>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</si>
  <si>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</si>
  <si>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</si>
  <si>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</si>
  <si>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</si>
  <si>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</si>
  <si>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</si>
  <si>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</si>
  <si>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</si>
  <si>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Програма впорядкуванні тимчасових споруд і зовнішньої реклами</t>
  </si>
  <si>
    <t>Аналіз використання коштів міського бюджету за 2016 рік станом на 17.08.2016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</si>
</sst>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35048.2</c:v>
                </c:pt>
                <c:pt idx="1">
                  <c:v>29935.000000000004</c:v>
                </c:pt>
                <c:pt idx="2">
                  <c:v>1060.8999999999999</c:v>
                </c:pt>
                <c:pt idx="3">
                  <c:v>4052.299999999994</c:v>
                </c:pt>
              </c:numCache>
            </c:numRef>
          </c:val>
          <c:shape val="box"/>
        </c:ser>
        <c:shape val="box"/>
        <c:axId val="11751763"/>
        <c:axId val="38657004"/>
      </c:bar3DChart>
      <c:catAx>
        <c:axId val="1175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57004"/>
        <c:crosses val="autoZero"/>
        <c:auto val="1"/>
        <c:lblOffset val="100"/>
        <c:tickLblSkip val="1"/>
        <c:noMultiLvlLbl val="0"/>
      </c:catAx>
      <c:valAx>
        <c:axId val="38657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1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254067.70000000004</c:v>
                </c:pt>
                <c:pt idx="1">
                  <c:v>111794.59999999999</c:v>
                </c:pt>
                <c:pt idx="2">
                  <c:v>192584.39999999994</c:v>
                </c:pt>
                <c:pt idx="3">
                  <c:v>35.99999999999999</c:v>
                </c:pt>
                <c:pt idx="4">
                  <c:v>14660.000000000007</c:v>
                </c:pt>
                <c:pt idx="5">
                  <c:v>31406.899999999998</c:v>
                </c:pt>
                <c:pt idx="6">
                  <c:v>7628.600000000001</c:v>
                </c:pt>
                <c:pt idx="7">
                  <c:v>7751.800000000098</c:v>
                </c:pt>
              </c:numCache>
            </c:numRef>
          </c:val>
          <c:shape val="box"/>
        </c:ser>
        <c:shape val="box"/>
        <c:axId val="12368717"/>
        <c:axId val="44209590"/>
      </c:bar3D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09590"/>
        <c:crosses val="autoZero"/>
        <c:auto val="1"/>
        <c:lblOffset val="100"/>
        <c:tickLblSkip val="1"/>
        <c:noMultiLvlLbl val="0"/>
      </c:catAx>
      <c:valAx>
        <c:axId val="44209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8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151323.2</c:v>
                </c:pt>
                <c:pt idx="1">
                  <c:v>112504.4</c:v>
                </c:pt>
                <c:pt idx="2">
                  <c:v>117695.8</c:v>
                </c:pt>
                <c:pt idx="3">
                  <c:v>13031.000000000002</c:v>
                </c:pt>
                <c:pt idx="4">
                  <c:v>2275.4</c:v>
                </c:pt>
                <c:pt idx="5">
                  <c:v>13922.5</c:v>
                </c:pt>
                <c:pt idx="6">
                  <c:v>895.6999999999999</c:v>
                </c:pt>
                <c:pt idx="7">
                  <c:v>3502.8000000000075</c:v>
                </c:pt>
              </c:numCache>
            </c:numRef>
          </c:val>
          <c:shape val="box"/>
        </c:ser>
        <c:shape val="box"/>
        <c:axId val="62341991"/>
        <c:axId val="24207008"/>
      </c:bar3DChart>
      <c:catAx>
        <c:axId val="6234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07008"/>
        <c:crosses val="autoZero"/>
        <c:auto val="1"/>
        <c:lblOffset val="100"/>
        <c:tickLblSkip val="1"/>
        <c:noMultiLvlLbl val="0"/>
      </c:catAx>
      <c:valAx>
        <c:axId val="24207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19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29872.899999999998</c:v>
                </c:pt>
                <c:pt idx="1">
                  <c:v>21934.299999999992</c:v>
                </c:pt>
                <c:pt idx="2">
                  <c:v>1256.4999999999995</c:v>
                </c:pt>
                <c:pt idx="3">
                  <c:v>331.90000000000015</c:v>
                </c:pt>
                <c:pt idx="4">
                  <c:v>25.5</c:v>
                </c:pt>
                <c:pt idx="5">
                  <c:v>6324.700000000005</c:v>
                </c:pt>
              </c:numCache>
            </c:numRef>
          </c:val>
          <c:shape val="box"/>
        </c:ser>
        <c:shape val="box"/>
        <c:axId val="16536481"/>
        <c:axId val="14610602"/>
      </c:bar3D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10602"/>
        <c:crosses val="autoZero"/>
        <c:auto val="1"/>
        <c:lblOffset val="100"/>
        <c:tickLblSkip val="1"/>
        <c:noMultiLvlLbl val="0"/>
      </c:catAx>
      <c:valAx>
        <c:axId val="14610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36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9092.899999999994</c:v>
                </c:pt>
                <c:pt idx="1">
                  <c:v>6090.299999999998</c:v>
                </c:pt>
                <c:pt idx="3">
                  <c:v>141.50000000000003</c:v>
                </c:pt>
                <c:pt idx="4">
                  <c:v>371.8</c:v>
                </c:pt>
                <c:pt idx="5">
                  <c:v>120</c:v>
                </c:pt>
                <c:pt idx="6">
                  <c:v>2369.2999999999956</c:v>
                </c:pt>
              </c:numCache>
            </c:numRef>
          </c:val>
          <c:shape val="box"/>
        </c:ser>
        <c:shape val="box"/>
        <c:axId val="64386555"/>
        <c:axId val="42608084"/>
      </c:bar3DChart>
      <c:catAx>
        <c:axId val="6438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08084"/>
        <c:crosses val="autoZero"/>
        <c:auto val="1"/>
        <c:lblOffset val="100"/>
        <c:tickLblSkip val="2"/>
        <c:noMultiLvlLbl val="0"/>
      </c:catAx>
      <c:valAx>
        <c:axId val="42608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6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1788.2999999999997</c:v>
                </c:pt>
                <c:pt idx="1">
                  <c:v>996.6</c:v>
                </c:pt>
                <c:pt idx="2">
                  <c:v>265.1</c:v>
                </c:pt>
                <c:pt idx="3">
                  <c:v>197.70000000000002</c:v>
                </c:pt>
                <c:pt idx="4">
                  <c:v>252</c:v>
                </c:pt>
                <c:pt idx="5">
                  <c:v>76.89999999999964</c:v>
                </c:pt>
              </c:numCache>
            </c:numRef>
          </c:val>
          <c:shape val="box"/>
        </c:ser>
        <c:shape val="box"/>
        <c:axId val="47928437"/>
        <c:axId val="28702750"/>
      </c:bar3DChart>
      <c:catAx>
        <c:axId val="479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02750"/>
        <c:crosses val="autoZero"/>
        <c:auto val="1"/>
        <c:lblOffset val="100"/>
        <c:tickLblSkip val="1"/>
        <c:noMultiLvlLbl val="0"/>
      </c:catAx>
      <c:valAx>
        <c:axId val="28702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4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53415.6</c:v>
                </c:pt>
              </c:numCache>
            </c:numRef>
          </c:val>
          <c:shape val="box"/>
        </c:ser>
        <c:shape val="box"/>
        <c:axId val="56998159"/>
        <c:axId val="43221384"/>
      </c:bar3D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221384"/>
        <c:crosses val="autoZero"/>
        <c:auto val="1"/>
        <c:lblOffset val="100"/>
        <c:tickLblSkip val="1"/>
        <c:noMultiLvlLbl val="0"/>
      </c:catAx>
      <c:valAx>
        <c:axId val="43221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8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254067.70000000004</c:v>
                </c:pt>
                <c:pt idx="1">
                  <c:v>151323.2</c:v>
                </c:pt>
                <c:pt idx="2">
                  <c:v>29872.899999999998</c:v>
                </c:pt>
                <c:pt idx="3">
                  <c:v>9092.899999999994</c:v>
                </c:pt>
                <c:pt idx="4">
                  <c:v>1788.2999999999997</c:v>
                </c:pt>
                <c:pt idx="5">
                  <c:v>35048.2</c:v>
                </c:pt>
                <c:pt idx="6">
                  <c:v>53415.6</c:v>
                </c:pt>
              </c:numCache>
            </c:numRef>
          </c:val>
          <c:shape val="box"/>
        </c:ser>
        <c:shape val="box"/>
        <c:axId val="53448137"/>
        <c:axId val="11271186"/>
      </c:bar3DChart>
      <c:catAx>
        <c:axId val="534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71186"/>
        <c:crosses val="autoZero"/>
        <c:auto val="1"/>
        <c:lblOffset val="100"/>
        <c:tickLblSkip val="1"/>
        <c:noMultiLvlLbl val="0"/>
      </c:catAx>
      <c:valAx>
        <c:axId val="11271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48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689939.4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374050.8999999999</c:v>
                </c:pt>
                <c:pt idx="1">
                  <c:v>52589.8</c:v>
                </c:pt>
                <c:pt idx="2">
                  <c:v>17377.300000000007</c:v>
                </c:pt>
                <c:pt idx="3">
                  <c:v>13515.400000000001</c:v>
                </c:pt>
                <c:pt idx="4">
                  <c:v>13125.2</c:v>
                </c:pt>
                <c:pt idx="5">
                  <c:v>408756.2</c:v>
                </c:pt>
              </c:numCache>
            </c:numRef>
          </c:val>
          <c:shape val="box"/>
        </c:ser>
        <c:shape val="box"/>
        <c:axId val="34331811"/>
        <c:axId val="40550844"/>
      </c:bar3DChart>
      <c:catAx>
        <c:axId val="3433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50844"/>
        <c:crosses val="autoZero"/>
        <c:auto val="1"/>
        <c:lblOffset val="100"/>
        <c:tickLblSkip val="1"/>
        <c:noMultiLvlLbl val="0"/>
      </c:catAx>
      <c:valAx>
        <c:axId val="40550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31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118</v>
      </c>
      <c r="C3" s="135" t="s">
        <v>111</v>
      </c>
      <c r="D3" s="135" t="s">
        <v>28</v>
      </c>
      <c r="E3" s="135" t="s">
        <v>27</v>
      </c>
      <c r="F3" s="135" t="s">
        <v>119</v>
      </c>
      <c r="G3" s="135" t="s">
        <v>113</v>
      </c>
      <c r="H3" s="135" t="s">
        <v>120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288859.3+1079.4</f>
        <v>289938.7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</f>
        <v>254667.50000000003</v>
      </c>
      <c r="E6" s="3">
        <f>D6/D150*100</f>
        <v>28.59853238352079</v>
      </c>
      <c r="F6" s="3">
        <f>D6/B6*100</f>
        <v>87.83494580061235</v>
      </c>
      <c r="G6" s="3">
        <f aca="true" t="shared" si="0" ref="G6:G43">D6/C6*100</f>
        <v>57.17153154398999</v>
      </c>
      <c r="H6" s="51">
        <f>B6-D6</f>
        <v>35271.19999999998</v>
      </c>
      <c r="I6" s="51">
        <f aca="true" t="shared" si="1" ref="I6:I43">C6-D6</f>
        <v>190777.09999999995</v>
      </c>
    </row>
    <row r="7" spans="1:9" s="41" customFormat="1" ht="18.75">
      <c r="A7" s="112" t="s">
        <v>97</v>
      </c>
      <c r="B7" s="105">
        <f>128736.2-613.8</f>
        <v>128122.4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</f>
        <v>111830.4</v>
      </c>
      <c r="E7" s="103">
        <f>D7/D6*100</f>
        <v>43.91231704084737</v>
      </c>
      <c r="F7" s="103">
        <f>D7/B7*100</f>
        <v>87.2840346418737</v>
      </c>
      <c r="G7" s="103">
        <f>D7/C7*100</f>
        <v>59.5166729112027</v>
      </c>
      <c r="H7" s="113">
        <f>B7-D7</f>
        <v>16292</v>
      </c>
      <c r="I7" s="113">
        <f t="shared" si="1"/>
        <v>76067.20000000001</v>
      </c>
    </row>
    <row r="8" spans="1:9" ht="18">
      <c r="A8" s="26" t="s">
        <v>3</v>
      </c>
      <c r="B8" s="46">
        <f>202340.8+1523</f>
        <v>203863.8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</f>
        <v>192584.39999999994</v>
      </c>
      <c r="E8" s="1">
        <f>D8/D6*100</f>
        <v>75.62189914300015</v>
      </c>
      <c r="F8" s="1">
        <f>D8/B8*100</f>
        <v>94.46718838754107</v>
      </c>
      <c r="G8" s="1">
        <f t="shared" si="0"/>
        <v>61.63355594898401</v>
      </c>
      <c r="H8" s="48">
        <f>B8-D8</f>
        <v>11279.400000000052</v>
      </c>
      <c r="I8" s="48">
        <f t="shared" si="1"/>
        <v>119882.4</v>
      </c>
    </row>
    <row r="9" spans="1:9" ht="18">
      <c r="A9" s="26" t="s">
        <v>2</v>
      </c>
      <c r="B9" s="46">
        <v>53.4</v>
      </c>
      <c r="C9" s="47">
        <v>85.7</v>
      </c>
      <c r="D9" s="48">
        <f>4+2.9+1.6+0.5+0.5+1.9+1.2+1.8+1.6+0.7+2+3.7+0.1+1.9+2.9+1.2+0.4+1.1+0.2+0.6+1.5+1.7+0.3+0.5+1.3-0.1</f>
        <v>35.99999999999999</v>
      </c>
      <c r="E9" s="12">
        <f>D9/D6*100</f>
        <v>0.014136079397645947</v>
      </c>
      <c r="F9" s="128">
        <f>D9/B9*100</f>
        <v>67.41573033707864</v>
      </c>
      <c r="G9" s="1">
        <f t="shared" si="0"/>
        <v>42.00700116686114</v>
      </c>
      <c r="H9" s="48">
        <f aca="true" t="shared" si="2" ref="H9:H43">B9-D9</f>
        <v>17.400000000000006</v>
      </c>
      <c r="I9" s="48">
        <f t="shared" si="1"/>
        <v>49.70000000000001</v>
      </c>
    </row>
    <row r="10" spans="1:9" ht="18">
      <c r="A10" s="26" t="s">
        <v>1</v>
      </c>
      <c r="B10" s="46">
        <v>19096.6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</f>
        <v>14846.000000000007</v>
      </c>
      <c r="E10" s="1">
        <f>D10/D6*100</f>
        <v>5.82956207604033</v>
      </c>
      <c r="F10" s="1">
        <f aca="true" t="shared" si="3" ref="F10:F41">D10/B10*100</f>
        <v>77.74158750772393</v>
      </c>
      <c r="G10" s="1">
        <f t="shared" si="0"/>
        <v>54.75319387484143</v>
      </c>
      <c r="H10" s="48">
        <f t="shared" si="2"/>
        <v>4250.599999999991</v>
      </c>
      <c r="I10" s="48">
        <f t="shared" si="1"/>
        <v>12268.399999999994</v>
      </c>
    </row>
    <row r="11" spans="1:9" ht="18">
      <c r="A11" s="26" t="s">
        <v>0</v>
      </c>
      <c r="B11" s="46">
        <f>46075.8+106</f>
        <v>46181.8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</f>
        <v>31452.2</v>
      </c>
      <c r="E11" s="1">
        <f>D11/D6*100</f>
        <v>12.350299900851109</v>
      </c>
      <c r="F11" s="1">
        <f t="shared" si="3"/>
        <v>68.10518429337964</v>
      </c>
      <c r="G11" s="1">
        <f t="shared" si="0"/>
        <v>41.94700509997226</v>
      </c>
      <c r="H11" s="48">
        <f t="shared" si="2"/>
        <v>14729.600000000002</v>
      </c>
      <c r="I11" s="48">
        <f t="shared" si="1"/>
        <v>43528.600000000006</v>
      </c>
    </row>
    <row r="12" spans="1:9" ht="18">
      <c r="A12" s="26" t="s">
        <v>15</v>
      </c>
      <c r="B12" s="46">
        <v>9017.2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</f>
        <v>7761.4000000000015</v>
      </c>
      <c r="E12" s="1">
        <f>D12/D6*100</f>
        <v>3.0476601843580355</v>
      </c>
      <c r="F12" s="1">
        <f t="shared" si="3"/>
        <v>86.07328217184936</v>
      </c>
      <c r="G12" s="1">
        <f t="shared" si="0"/>
        <v>52.65535956580734</v>
      </c>
      <c r="H12" s="48">
        <f t="shared" si="2"/>
        <v>1255.7999999999993</v>
      </c>
      <c r="I12" s="48">
        <f t="shared" si="1"/>
        <v>6978.5999999999985</v>
      </c>
    </row>
    <row r="13" spans="1:9" ht="18.75" thickBot="1">
      <c r="A13" s="26" t="s">
        <v>34</v>
      </c>
      <c r="B13" s="47">
        <f>B6-B8-B9-B10-B11-B12</f>
        <v>11725.90000000002</v>
      </c>
      <c r="C13" s="47">
        <f>C6-C8-C9-C10-C11-C12</f>
        <v>16056.900000000038</v>
      </c>
      <c r="D13" s="47">
        <f>D6-D8-D9-D10-D11-D12</f>
        <v>7987.500000000084</v>
      </c>
      <c r="E13" s="1">
        <f>D13/D6*100</f>
        <v>3.1364426163527277</v>
      </c>
      <c r="F13" s="1">
        <f t="shared" si="3"/>
        <v>68.11843866995343</v>
      </c>
      <c r="G13" s="1">
        <f t="shared" si="0"/>
        <v>49.74496945238536</v>
      </c>
      <c r="H13" s="48">
        <f t="shared" si="2"/>
        <v>3738.399999999936</v>
      </c>
      <c r="I13" s="48">
        <f t="shared" si="1"/>
        <v>8069.399999999954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172773+1206.6</f>
        <v>173979.6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</f>
        <v>152044.7</v>
      </c>
      <c r="E18" s="3">
        <f>D18/D150*100</f>
        <v>17.074244953489174</v>
      </c>
      <c r="F18" s="3">
        <f>D18/B18*100</f>
        <v>87.39225748306123</v>
      </c>
      <c r="G18" s="3">
        <f t="shared" si="0"/>
        <v>58.4310869598635</v>
      </c>
      <c r="H18" s="51">
        <f>B18-D18</f>
        <v>21934.899999999994</v>
      </c>
      <c r="I18" s="51">
        <f t="shared" si="1"/>
        <v>108167.29999999999</v>
      </c>
    </row>
    <row r="19" spans="1:9" s="41" customFormat="1" ht="18.75">
      <c r="A19" s="112" t="s">
        <v>98</v>
      </c>
      <c r="B19" s="105">
        <v>126166.1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</f>
        <v>113225.9</v>
      </c>
      <c r="E19" s="103">
        <f>D19/D18*100</f>
        <v>74.4688239708454</v>
      </c>
      <c r="F19" s="103">
        <f t="shared" si="3"/>
        <v>89.74352064461056</v>
      </c>
      <c r="G19" s="103">
        <f t="shared" si="0"/>
        <v>59.11974544641906</v>
      </c>
      <c r="H19" s="113">
        <f t="shared" si="2"/>
        <v>12940.200000000012</v>
      </c>
      <c r="I19" s="113">
        <f t="shared" si="1"/>
        <v>78293.70000000001</v>
      </c>
    </row>
    <row r="20" spans="1:9" ht="18">
      <c r="A20" s="26" t="s">
        <v>5</v>
      </c>
      <c r="B20" s="46">
        <f>127345.7+588.9</f>
        <v>127934.59999999999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</f>
        <v>117695.8</v>
      </c>
      <c r="E20" s="1">
        <f>D20/D18*100</f>
        <v>77.40868310437654</v>
      </c>
      <c r="F20" s="1">
        <f t="shared" si="3"/>
        <v>91.99684838972414</v>
      </c>
      <c r="G20" s="1">
        <f t="shared" si="0"/>
        <v>62.08049337028406</v>
      </c>
      <c r="H20" s="48">
        <f t="shared" si="2"/>
        <v>10238.799999999988</v>
      </c>
      <c r="I20" s="48">
        <f t="shared" si="1"/>
        <v>71889.99999999999</v>
      </c>
    </row>
    <row r="21" spans="1:9" ht="18">
      <c r="A21" s="26" t="s">
        <v>2</v>
      </c>
      <c r="B21" s="46">
        <f>16511.7+348+20</f>
        <v>16879.7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</f>
        <v>13304.100000000002</v>
      </c>
      <c r="E21" s="1">
        <f>D21/D18*100</f>
        <v>8.750124141124289</v>
      </c>
      <c r="F21" s="1">
        <f t="shared" si="3"/>
        <v>78.81715907273235</v>
      </c>
      <c r="G21" s="1">
        <f t="shared" si="0"/>
        <v>60.17313667756687</v>
      </c>
      <c r="H21" s="48">
        <f t="shared" si="2"/>
        <v>3575.5999999999985</v>
      </c>
      <c r="I21" s="48">
        <f t="shared" si="1"/>
        <v>8805.599999999995</v>
      </c>
    </row>
    <row r="22" spans="1:9" ht="18">
      <c r="A22" s="26" t="s">
        <v>1</v>
      </c>
      <c r="B22" s="46">
        <v>2646.7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</f>
        <v>2451.5</v>
      </c>
      <c r="E22" s="1">
        <f>D22/D18*100</f>
        <v>1.6123547877696491</v>
      </c>
      <c r="F22" s="1">
        <f t="shared" si="3"/>
        <v>92.62477802546569</v>
      </c>
      <c r="G22" s="1">
        <f t="shared" si="0"/>
        <v>62.57178590571479</v>
      </c>
      <c r="H22" s="48">
        <f t="shared" si="2"/>
        <v>195.19999999999982</v>
      </c>
      <c r="I22" s="48">
        <f t="shared" si="1"/>
        <v>1466.4</v>
      </c>
    </row>
    <row r="23" spans="1:9" ht="18">
      <c r="A23" s="26" t="s">
        <v>0</v>
      </c>
      <c r="B23" s="46">
        <f>16470.6+144.8-20</f>
        <v>16595.399999999998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</f>
        <v>13982.2</v>
      </c>
      <c r="E23" s="1">
        <f>D23/D18*100</f>
        <v>9.196111406711315</v>
      </c>
      <c r="F23" s="1">
        <f t="shared" si="3"/>
        <v>84.25346782843441</v>
      </c>
      <c r="G23" s="1">
        <f t="shared" si="0"/>
        <v>47.04105183121715</v>
      </c>
      <c r="H23" s="48">
        <f t="shared" si="2"/>
        <v>2613.199999999997</v>
      </c>
      <c r="I23" s="48">
        <f t="shared" si="1"/>
        <v>15741.2</v>
      </c>
    </row>
    <row r="24" spans="1:9" ht="18">
      <c r="A24" s="26" t="s">
        <v>15</v>
      </c>
      <c r="B24" s="46">
        <v>1076.8</v>
      </c>
      <c r="C24" s="47">
        <v>1591.6</v>
      </c>
      <c r="D24" s="48">
        <f>73.6+22.6+5.3+2.4+2.5+128.1+0.1+11.5+121.2+11.2-0.1+27.3+71.1+31.4-0.1+0.8+24.6+83.5+19.6+26.5+24.2+67.9+2.3+4+48.1+8.9+75.1+2+0.1+126.5</f>
        <v>1022.1999999999999</v>
      </c>
      <c r="E24" s="1">
        <f>D24/D18*100</f>
        <v>0.6723022900502286</v>
      </c>
      <c r="F24" s="1">
        <f t="shared" si="3"/>
        <v>94.9294205052006</v>
      </c>
      <c r="G24" s="1">
        <f t="shared" si="0"/>
        <v>64.22467956773058</v>
      </c>
      <c r="H24" s="48">
        <f t="shared" si="2"/>
        <v>54.60000000000002</v>
      </c>
      <c r="I24" s="48">
        <f t="shared" si="1"/>
        <v>569.4</v>
      </c>
    </row>
    <row r="25" spans="1:9" ht="18.75" thickBot="1">
      <c r="A25" s="26" t="s">
        <v>34</v>
      </c>
      <c r="B25" s="47">
        <f>B18-B20-B21-B22-B23-B24</f>
        <v>8846.400000000016</v>
      </c>
      <c r="C25" s="47">
        <f>C18-C20-C21-C22-C23-C24</f>
        <v>13283.600000000011</v>
      </c>
      <c r="D25" s="47">
        <f>D18-D20-D21-D22-D23-D24</f>
        <v>3588.900000000006</v>
      </c>
      <c r="E25" s="1">
        <f>D25/D18*100</f>
        <v>2.36042426996798</v>
      </c>
      <c r="F25" s="1">
        <f t="shared" si="3"/>
        <v>40.56904503526858</v>
      </c>
      <c r="G25" s="1">
        <f t="shared" si="0"/>
        <v>27.017525369628736</v>
      </c>
      <c r="H25" s="48">
        <f t="shared" si="2"/>
        <v>5257.50000000001</v>
      </c>
      <c r="I25" s="48">
        <f t="shared" si="1"/>
        <v>9694.700000000004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33955.6-426+196.7</f>
        <v>33726.299999999996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</f>
        <v>29999.7</v>
      </c>
      <c r="E33" s="3">
        <f>D33/D150*100</f>
        <v>3.368892347652954</v>
      </c>
      <c r="F33" s="3">
        <f>D33/B33*100</f>
        <v>88.9504629917898</v>
      </c>
      <c r="G33" s="3">
        <f t="shared" si="0"/>
        <v>62.04284307967208</v>
      </c>
      <c r="H33" s="51">
        <f t="shared" si="2"/>
        <v>3726.599999999995</v>
      </c>
      <c r="I33" s="51">
        <f t="shared" si="1"/>
        <v>18353.499999999996</v>
      </c>
    </row>
    <row r="34" spans="1:9" ht="18">
      <c r="A34" s="26" t="s">
        <v>3</v>
      </c>
      <c r="B34" s="46">
        <f>23623.2+172+196.7</f>
        <v>23991.9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</f>
        <v>21973.299999999992</v>
      </c>
      <c r="E34" s="1">
        <f>D34/D33*100</f>
        <v>73.24506578399115</v>
      </c>
      <c r="F34" s="1">
        <f t="shared" si="3"/>
        <v>91.58632705204668</v>
      </c>
      <c r="G34" s="1">
        <f t="shared" si="0"/>
        <v>60.450407573185714</v>
      </c>
      <c r="H34" s="48">
        <f t="shared" si="2"/>
        <v>2018.6000000000095</v>
      </c>
      <c r="I34" s="48">
        <f t="shared" si="1"/>
        <v>14376.000000000004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1887.1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</f>
        <v>1256.4999999999995</v>
      </c>
      <c r="E36" s="1">
        <f>D36/D33*100</f>
        <v>4.188375217085503</v>
      </c>
      <c r="F36" s="1">
        <f t="shared" si="3"/>
        <v>66.5836468655609</v>
      </c>
      <c r="G36" s="1">
        <f t="shared" si="0"/>
        <v>37.126226214395444</v>
      </c>
      <c r="H36" s="48">
        <f t="shared" si="2"/>
        <v>630.6000000000004</v>
      </c>
      <c r="I36" s="48">
        <f t="shared" si="1"/>
        <v>2127.9000000000005</v>
      </c>
    </row>
    <row r="37" spans="1:9" s="41" customFormat="1" ht="18.75">
      <c r="A37" s="20" t="s">
        <v>7</v>
      </c>
      <c r="B37" s="55">
        <v>804.9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1.1063443967773015</v>
      </c>
      <c r="F37" s="17">
        <f t="shared" si="3"/>
        <v>41.234936016896526</v>
      </c>
      <c r="G37" s="17">
        <f t="shared" si="0"/>
        <v>35.71505434197785</v>
      </c>
      <c r="H37" s="57">
        <f t="shared" si="2"/>
        <v>472.99999999999983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0.08500085000850008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7016.899999999994</v>
      </c>
      <c r="C39" s="46">
        <f>C33-C34-C36-C37-C35-C38</f>
        <v>7629.4000000000015</v>
      </c>
      <c r="D39" s="46">
        <f>D33-D34-D36-D37-D35-D38</f>
        <v>6412.500000000008</v>
      </c>
      <c r="E39" s="1">
        <f>D39/D33*100</f>
        <v>21.375213752137547</v>
      </c>
      <c r="F39" s="1">
        <f t="shared" si="3"/>
        <v>91.38650971226629</v>
      </c>
      <c r="G39" s="1">
        <f t="shared" si="0"/>
        <v>84.04985975306062</v>
      </c>
      <c r="H39" s="48">
        <f>B39-D39</f>
        <v>604.399999999986</v>
      </c>
      <c r="I39" s="48">
        <f t="shared" si="1"/>
        <v>1216.8999999999933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647.4+128</f>
        <v>775.4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</f>
        <v>575.9000000000001</v>
      </c>
      <c r="E43" s="3">
        <f>D43/D150*100</f>
        <v>0.06467215015527944</v>
      </c>
      <c r="F43" s="3">
        <f>D43/B43*100</f>
        <v>74.27134382254322</v>
      </c>
      <c r="G43" s="3">
        <f t="shared" si="0"/>
        <v>43.025775121404564</v>
      </c>
      <c r="H43" s="51">
        <f t="shared" si="2"/>
        <v>199.4999999999999</v>
      </c>
      <c r="I43" s="51">
        <f t="shared" si="1"/>
        <v>762.5999999999999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5068.6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</f>
        <v>4601.6</v>
      </c>
      <c r="E45" s="3">
        <f>D45/D150*100</f>
        <v>0.5167483350486782</v>
      </c>
      <c r="F45" s="3">
        <f>D45/B45*100</f>
        <v>90.78641044864459</v>
      </c>
      <c r="G45" s="3">
        <f aca="true" t="shared" si="4" ref="G45:G76">D45/C45*100</f>
        <v>59.09411961114179</v>
      </c>
      <c r="H45" s="51">
        <f>B45-D45</f>
        <v>467</v>
      </c>
      <c r="I45" s="51">
        <f aca="true" t="shared" si="5" ref="I45:I77">C45-D45</f>
        <v>3185.3</v>
      </c>
    </row>
    <row r="46" spans="1:9" ht="18">
      <c r="A46" s="26" t="s">
        <v>3</v>
      </c>
      <c r="B46" s="46">
        <v>4467.5</v>
      </c>
      <c r="C46" s="47">
        <v>6753.6</v>
      </c>
      <c r="D46" s="48">
        <f>224.1+258.6+235.3+288.8+241.4+328.6+224.6+306.6+239.4+298.3+269.8+13.5+346.9+45.8+263.2+291.7-0.1+38.6+180.3</f>
        <v>4095.4000000000005</v>
      </c>
      <c r="E46" s="1">
        <f>D46/D45*100</f>
        <v>88.99947844228096</v>
      </c>
      <c r="F46" s="1">
        <f aca="true" t="shared" si="6" ref="F46:F74">D46/B46*100</f>
        <v>91.67095691102406</v>
      </c>
      <c r="G46" s="1">
        <f t="shared" si="4"/>
        <v>60.64025112532576</v>
      </c>
      <c r="H46" s="48">
        <f aca="true" t="shared" si="7" ref="H46:H74">B46-D46</f>
        <v>372.09999999999945</v>
      </c>
      <c r="I46" s="48">
        <f t="shared" si="5"/>
        <v>2658.2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0.017385257301808062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0.7671244784422809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332.8</v>
      </c>
      <c r="C49" s="47">
        <f>568.5+40.5</f>
        <v>609</v>
      </c>
      <c r="D49" s="48">
        <f>2.2+2.5+0.8+112.4+2.2+0.1+69.1+4.4-0.1+35.2+27.4+4.8+1+22.3+2.5+1.6+0.6+4.2-0.1+0.5+5.1+0.3+0.5</f>
        <v>299.50000000000006</v>
      </c>
      <c r="E49" s="1">
        <f>D49/D45*100</f>
        <v>6.508605702364395</v>
      </c>
      <c r="F49" s="1">
        <f t="shared" si="6"/>
        <v>89.9939903846154</v>
      </c>
      <c r="G49" s="1">
        <f t="shared" si="4"/>
        <v>49.17898193760264</v>
      </c>
      <c r="H49" s="48">
        <f t="shared" si="7"/>
        <v>33.299999999999955</v>
      </c>
      <c r="I49" s="48">
        <f t="shared" si="5"/>
        <v>309.49999999999994</v>
      </c>
    </row>
    <row r="50" spans="1:9" ht="18.75" thickBot="1">
      <c r="A50" s="26" t="s">
        <v>34</v>
      </c>
      <c r="B50" s="47">
        <f>B45-B46-B49-B48-B47</f>
        <v>230.50000000000034</v>
      </c>
      <c r="C50" s="47">
        <f>C45-C46-C49-C48-C47</f>
        <v>352.3000000000002</v>
      </c>
      <c r="D50" s="47">
        <f>D45-D46-D49-D48-D47</f>
        <v>170.59999999999974</v>
      </c>
      <c r="E50" s="1">
        <f>D50/D45*100</f>
        <v>3.7074061196105643</v>
      </c>
      <c r="F50" s="1">
        <f t="shared" si="6"/>
        <v>74.01301518438156</v>
      </c>
      <c r="G50" s="1">
        <f t="shared" si="4"/>
        <v>48.42463809253467</v>
      </c>
      <c r="H50" s="48">
        <f t="shared" si="7"/>
        <v>59.9000000000006</v>
      </c>
      <c r="I50" s="48">
        <f t="shared" si="5"/>
        <v>181.70000000000044</v>
      </c>
    </row>
    <row r="51" spans="1:9" ht="18.75" thickBot="1">
      <c r="A51" s="25" t="s">
        <v>4</v>
      </c>
      <c r="B51" s="49">
        <f>11606.9-25</f>
        <v>11581.9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</f>
        <v>9092.899999999994</v>
      </c>
      <c r="E51" s="3">
        <f>D51/D150*100</f>
        <v>1.021110252034971</v>
      </c>
      <c r="F51" s="3">
        <f>D51/B51*100</f>
        <v>78.50957096849389</v>
      </c>
      <c r="G51" s="3">
        <f t="shared" si="4"/>
        <v>53.04735402045373</v>
      </c>
      <c r="H51" s="51">
        <f>B51-D51</f>
        <v>2489.0000000000055</v>
      </c>
      <c r="I51" s="51">
        <f t="shared" si="5"/>
        <v>8048.200000000004</v>
      </c>
    </row>
    <row r="52" spans="1:9" ht="18">
      <c r="A52" s="26" t="s">
        <v>3</v>
      </c>
      <c r="B52" s="46">
        <v>6808.9</v>
      </c>
      <c r="C52" s="47">
        <v>10328.7</v>
      </c>
      <c r="D52" s="48">
        <f>8+294.9+437.7+298.5+423.7+297.9+451.2+294.5+446+301+554.2+412+820.4+487.4+393.4+0.1+169.4</f>
        <v>6090.299999999998</v>
      </c>
      <c r="E52" s="1">
        <f>D52/D51*100</f>
        <v>66.97863167966219</v>
      </c>
      <c r="F52" s="1">
        <f t="shared" si="6"/>
        <v>89.44616604737915</v>
      </c>
      <c r="G52" s="1">
        <f t="shared" si="4"/>
        <v>58.964826163989635</v>
      </c>
      <c r="H52" s="48">
        <f t="shared" si="7"/>
        <v>718.6000000000013</v>
      </c>
      <c r="I52" s="48">
        <f t="shared" si="5"/>
        <v>4238.400000000002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179.8</v>
      </c>
      <c r="C54" s="47">
        <v>287</v>
      </c>
      <c r="D54" s="48">
        <f>1.3+0.7+2.1+1+1.3+7.6+7.5+6.3+0.4+13+20.7+0.5+5.3+9.4+10+8.9+5.1+7.2+1-0.1+17.9+7.1+3.8+1.6+1.9</f>
        <v>141.50000000000003</v>
      </c>
      <c r="E54" s="1">
        <f>D54/D51*100</f>
        <v>1.5561592011349528</v>
      </c>
      <c r="F54" s="1">
        <f t="shared" si="6"/>
        <v>78.69855394883206</v>
      </c>
      <c r="G54" s="1">
        <f t="shared" si="4"/>
        <v>49.30313588850176</v>
      </c>
      <c r="H54" s="48">
        <f t="shared" si="7"/>
        <v>38.29999999999998</v>
      </c>
      <c r="I54" s="48">
        <f t="shared" si="5"/>
        <v>145.49999999999997</v>
      </c>
    </row>
    <row r="55" spans="1:9" ht="18">
      <c r="A55" s="26" t="s">
        <v>0</v>
      </c>
      <c r="B55" s="46">
        <v>593.6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</f>
        <v>371.8</v>
      </c>
      <c r="E55" s="1">
        <f>D55/D51*100</f>
        <v>4.088904529907953</v>
      </c>
      <c r="F55" s="1">
        <f t="shared" si="6"/>
        <v>62.63477088948787</v>
      </c>
      <c r="G55" s="1">
        <f t="shared" si="4"/>
        <v>39.84567570464045</v>
      </c>
      <c r="H55" s="48">
        <f t="shared" si="7"/>
        <v>221.8</v>
      </c>
      <c r="I55" s="48">
        <f t="shared" si="5"/>
        <v>561.3</v>
      </c>
    </row>
    <row r="56" spans="1:9" ht="18">
      <c r="A56" s="26" t="s">
        <v>15</v>
      </c>
      <c r="B56" s="46">
        <v>200</v>
      </c>
      <c r="C56" s="47">
        <v>200</v>
      </c>
      <c r="D56" s="47">
        <f>40+40+40</f>
        <v>120</v>
      </c>
      <c r="E56" s="1">
        <f>D56/D51*100</f>
        <v>1.3197109832946594</v>
      </c>
      <c r="F56" s="1">
        <f>D56/B56*100</f>
        <v>60</v>
      </c>
      <c r="G56" s="1">
        <f>D56/C56*100</f>
        <v>60</v>
      </c>
      <c r="H56" s="48">
        <f t="shared" si="7"/>
        <v>80</v>
      </c>
      <c r="I56" s="48">
        <f t="shared" si="5"/>
        <v>80</v>
      </c>
    </row>
    <row r="57" spans="1:9" ht="18.75" thickBot="1">
      <c r="A57" s="26" t="s">
        <v>34</v>
      </c>
      <c r="B57" s="47">
        <f>B51-B52-B55-B54-B53-B56</f>
        <v>3799.5999999999995</v>
      </c>
      <c r="C57" s="47">
        <f>C51-C52-C55-C54-C53-C56</f>
        <v>5380.299999999997</v>
      </c>
      <c r="D57" s="47">
        <f>D51-D52-D55-D54-D53-D56</f>
        <v>2369.2999999999956</v>
      </c>
      <c r="E57" s="1">
        <f>D57/D51*100</f>
        <v>26.056593606000256</v>
      </c>
      <c r="F57" s="1">
        <f t="shared" si="6"/>
        <v>62.356563848826084</v>
      </c>
      <c r="G57" s="1">
        <f t="shared" si="4"/>
        <v>44.03657788599143</v>
      </c>
      <c r="H57" s="48">
        <f>B57-D57</f>
        <v>1430.3000000000038</v>
      </c>
      <c r="I57" s="48">
        <f>C57-D57</f>
        <v>3011.000000000002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5287.8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</f>
        <v>1788.2999999999997</v>
      </c>
      <c r="E59" s="3">
        <f>D59/D150*100</f>
        <v>0.20082168106040316</v>
      </c>
      <c r="F59" s="3">
        <f>D59/B59*100</f>
        <v>33.819357766935205</v>
      </c>
      <c r="G59" s="3">
        <f t="shared" si="4"/>
        <v>29.16625892944515</v>
      </c>
      <c r="H59" s="51">
        <f>B59-D59</f>
        <v>3499.5000000000005</v>
      </c>
      <c r="I59" s="51">
        <f t="shared" si="5"/>
        <v>4343.1</v>
      </c>
    </row>
    <row r="60" spans="1:9" ht="18">
      <c r="A60" s="26" t="s">
        <v>3</v>
      </c>
      <c r="B60" s="46">
        <v>1124.3</v>
      </c>
      <c r="C60" s="47">
        <f>1508.2+134.4</f>
        <v>1642.6000000000001</v>
      </c>
      <c r="D60" s="48">
        <f>43.5+72.8+47.2+62.5+0.1+35.3+86.8+44.1+125.7+41.4+92.3+60.6+92.7+66.3+68.7-0.1+2+54.7</f>
        <v>996.6</v>
      </c>
      <c r="E60" s="1">
        <f>D60/D59*100</f>
        <v>55.72890454621708</v>
      </c>
      <c r="F60" s="1">
        <f t="shared" si="6"/>
        <v>88.64182157787069</v>
      </c>
      <c r="G60" s="1">
        <f t="shared" si="4"/>
        <v>60.672105199074636</v>
      </c>
      <c r="H60" s="48">
        <f t="shared" si="7"/>
        <v>127.69999999999993</v>
      </c>
      <c r="I60" s="48">
        <f t="shared" si="5"/>
        <v>646.0000000000001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</f>
        <v>265.1</v>
      </c>
      <c r="E61" s="1">
        <f>D61/D59*100</f>
        <v>14.824134653022428</v>
      </c>
      <c r="F61" s="1">
        <f>D61/B61*100</f>
        <v>79.89752863170585</v>
      </c>
      <c r="G61" s="1">
        <f t="shared" si="4"/>
        <v>79.89752863170585</v>
      </c>
      <c r="H61" s="48">
        <f t="shared" si="7"/>
        <v>66.69999999999999</v>
      </c>
      <c r="I61" s="48">
        <f t="shared" si="5"/>
        <v>66.69999999999999</v>
      </c>
    </row>
    <row r="62" spans="1:9" ht="18">
      <c r="A62" s="26" t="s">
        <v>0</v>
      </c>
      <c r="B62" s="46">
        <v>372.4</v>
      </c>
      <c r="C62" s="47">
        <v>627.5</v>
      </c>
      <c r="D62" s="48">
        <f>4.7+45.7+4.9+40.9+19.8+3.9+46.3+9+12.6+0.9+3+0.3+2.8+0.3+0.1+2.2+0.3</f>
        <v>197.70000000000002</v>
      </c>
      <c r="E62" s="1">
        <f>D62/D59*100</f>
        <v>11.055192081865462</v>
      </c>
      <c r="F62" s="1">
        <f t="shared" si="6"/>
        <v>53.08807733619765</v>
      </c>
      <c r="G62" s="1">
        <f t="shared" si="4"/>
        <v>31.505976095617534</v>
      </c>
      <c r="H62" s="48">
        <f t="shared" si="7"/>
        <v>174.69999999999996</v>
      </c>
      <c r="I62" s="48">
        <f t="shared" si="5"/>
        <v>429.79999999999995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>
        <f>252</f>
        <v>252</v>
      </c>
      <c r="E63" s="1">
        <f>D63/D59*100</f>
        <v>14.09159536990438</v>
      </c>
      <c r="F63" s="1">
        <f t="shared" si="6"/>
        <v>7.564387344659902</v>
      </c>
      <c r="G63" s="1">
        <f t="shared" si="4"/>
        <v>7.564387344659903</v>
      </c>
      <c r="H63" s="48">
        <f t="shared" si="7"/>
        <v>3079.4</v>
      </c>
      <c r="I63" s="48">
        <f t="shared" si="5"/>
        <v>3079.3999999999996</v>
      </c>
    </row>
    <row r="64" spans="1:9" ht="18.75" thickBot="1">
      <c r="A64" s="26" t="s">
        <v>34</v>
      </c>
      <c r="B64" s="47">
        <f>B59-B60-B62-B63-B61</f>
        <v>127.8999999999998</v>
      </c>
      <c r="C64" s="47">
        <f>C59-C60-C62-C63-C61</f>
        <v>198.09999999999962</v>
      </c>
      <c r="D64" s="47">
        <f>D59-D60-D62-D63-D61</f>
        <v>76.89999999999964</v>
      </c>
      <c r="E64" s="1">
        <f>D64/D59*100</f>
        <v>4.300173348990642</v>
      </c>
      <c r="F64" s="1">
        <f t="shared" si="6"/>
        <v>60.12509773260341</v>
      </c>
      <c r="G64" s="1">
        <f t="shared" si="4"/>
        <v>38.81877839475001</v>
      </c>
      <c r="H64" s="48">
        <f t="shared" si="7"/>
        <v>51.00000000000017</v>
      </c>
      <c r="I64" s="48">
        <f t="shared" si="5"/>
        <v>121.19999999999999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208.6</v>
      </c>
      <c r="C69" s="50">
        <f>C70+C71</f>
        <v>369.7</v>
      </c>
      <c r="D69" s="51">
        <f>SUM(D70:D71)</f>
        <v>179.5</v>
      </c>
      <c r="E69" s="39">
        <f>D69/D150*100</f>
        <v>0.02015740745419805</v>
      </c>
      <c r="F69" s="3">
        <f>D69/B69*100</f>
        <v>86.04985618408438</v>
      </c>
      <c r="G69" s="3">
        <f t="shared" si="4"/>
        <v>48.55288071409251</v>
      </c>
      <c r="H69" s="51">
        <f>B69-D69</f>
        <v>29.099999999999994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f>198.7-161</f>
        <v>37.69999999999999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25.464190981432367</v>
      </c>
      <c r="G71" s="1">
        <f t="shared" si="4"/>
        <v>4.831404126824358</v>
      </c>
      <c r="H71" s="48">
        <f t="shared" si="7"/>
        <v>28.099999999999987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426</v>
      </c>
      <c r="C77" s="66">
        <f>10000-8192+3069.6</f>
        <v>4877.6</v>
      </c>
      <c r="D77" s="67"/>
      <c r="E77" s="45"/>
      <c r="F77" s="45"/>
      <c r="G77" s="45"/>
      <c r="H77" s="67">
        <f>B77-D77</f>
        <v>426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41178.9+123.9</f>
        <v>41302.8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</f>
        <v>35225.2</v>
      </c>
      <c r="E90" s="3">
        <f>D90/D150*100</f>
        <v>3.9557031145159725</v>
      </c>
      <c r="F90" s="3">
        <f aca="true" t="shared" si="10" ref="F90:F96">D90/B90*100</f>
        <v>85.28525911076245</v>
      </c>
      <c r="G90" s="3">
        <f t="shared" si="8"/>
        <v>59.40519254930729</v>
      </c>
      <c r="H90" s="51">
        <f aca="true" t="shared" si="11" ref="H90:H96">B90-D90</f>
        <v>6077.600000000006</v>
      </c>
      <c r="I90" s="51">
        <f t="shared" si="9"/>
        <v>24071.30000000001</v>
      </c>
    </row>
    <row r="91" spans="1:9" ht="18">
      <c r="A91" s="26" t="s">
        <v>3</v>
      </c>
      <c r="B91" s="46">
        <f>34565.2+33</f>
        <v>34598.2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</f>
        <v>30094.800000000003</v>
      </c>
      <c r="E91" s="1">
        <f>D91/D90*100</f>
        <v>85.43542691028016</v>
      </c>
      <c r="F91" s="1">
        <f t="shared" si="10"/>
        <v>86.9837159158569</v>
      </c>
      <c r="G91" s="1">
        <f t="shared" si="8"/>
        <v>60.57644115320437</v>
      </c>
      <c r="H91" s="48">
        <f t="shared" si="11"/>
        <v>4503.399999999994</v>
      </c>
      <c r="I91" s="48">
        <f t="shared" si="9"/>
        <v>19585.899999999994</v>
      </c>
    </row>
    <row r="92" spans="1:9" ht="18">
      <c r="A92" s="26" t="s">
        <v>32</v>
      </c>
      <c r="B92" s="46">
        <v>1280.6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</f>
        <v>1060.8999999999999</v>
      </c>
      <c r="E92" s="1">
        <f>D92/D90*100</f>
        <v>3.0117643050997582</v>
      </c>
      <c r="F92" s="1">
        <f t="shared" si="10"/>
        <v>82.84397938466344</v>
      </c>
      <c r="G92" s="1">
        <f t="shared" si="8"/>
        <v>50.00942773640048</v>
      </c>
      <c r="H92" s="48">
        <f t="shared" si="11"/>
        <v>219.70000000000005</v>
      </c>
      <c r="I92" s="48">
        <f t="shared" si="9"/>
        <v>1060.5000000000002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5424.0000000000055</v>
      </c>
      <c r="C94" s="47">
        <f>C90-C91-C92-C93</f>
        <v>7494.400000000011</v>
      </c>
      <c r="D94" s="47">
        <f>D90-D91-D92-D93</f>
        <v>4069.4999999999945</v>
      </c>
      <c r="E94" s="1">
        <f>D94/D90*100</f>
        <v>11.552808784620087</v>
      </c>
      <c r="F94" s="1">
        <f t="shared" si="10"/>
        <v>75.02765486725647</v>
      </c>
      <c r="G94" s="1">
        <f>D94/C94*100</f>
        <v>54.300544406490026</v>
      </c>
      <c r="H94" s="48">
        <f t="shared" si="11"/>
        <v>1354.500000000011</v>
      </c>
      <c r="I94" s="48">
        <f>C94-D94</f>
        <v>3424.900000000016</v>
      </c>
    </row>
    <row r="95" spans="1:9" ht="18.75">
      <c r="A95" s="116" t="s">
        <v>12</v>
      </c>
      <c r="B95" s="119">
        <f>58976.8+3744.2-2992</f>
        <v>59729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</f>
        <v>53798.7</v>
      </c>
      <c r="E95" s="115">
        <f>D95/D150*100</f>
        <v>6.0414613727362925</v>
      </c>
      <c r="F95" s="118">
        <f t="shared" si="10"/>
        <v>90.07132213832476</v>
      </c>
      <c r="G95" s="114">
        <f>D95/C95*100</f>
        <v>68.60862678683245</v>
      </c>
      <c r="H95" s="120">
        <f t="shared" si="11"/>
        <v>5930.300000000003</v>
      </c>
      <c r="I95" s="130">
        <f>C95-D95</f>
        <v>24615.199999999997</v>
      </c>
    </row>
    <row r="96" spans="1:9" ht="18.75" thickBot="1">
      <c r="A96" s="117" t="s">
        <v>99</v>
      </c>
      <c r="B96" s="122">
        <f>3926.8+400+30+8</f>
        <v>4364.8</v>
      </c>
      <c r="C96" s="123">
        <f>5343.5+287.2+2416.8+30</f>
        <v>8077.5</v>
      </c>
      <c r="D96" s="124">
        <f>57.3+368.5+61.1+0.1+320+59+0.8+309+245.5+61.2+0.4-0.1+489+12.5+64.8+24.2+437.3+329.2+2.4+382.5+3.4+31.2+13.3+8.3+121.6+67.7+4.1+31.3+64.2</f>
        <v>3569.8</v>
      </c>
      <c r="E96" s="125">
        <f>D96/D95*100</f>
        <v>6.63547632191856</v>
      </c>
      <c r="F96" s="126">
        <f t="shared" si="10"/>
        <v>81.78610703812316</v>
      </c>
      <c r="G96" s="127">
        <f>D96/C96*100</f>
        <v>44.19436706901888</v>
      </c>
      <c r="H96" s="131">
        <f t="shared" si="11"/>
        <v>795</v>
      </c>
      <c r="I96" s="132">
        <f>C96-D96</f>
        <v>4507.7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6787.5+75.6</f>
        <v>6863.1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</f>
        <v>5189.600000000001</v>
      </c>
      <c r="E102" s="22">
        <f>D102/D150*100</f>
        <v>0.5827792853721796</v>
      </c>
      <c r="F102" s="22">
        <f>D102/B102*100</f>
        <v>75.61597528813512</v>
      </c>
      <c r="G102" s="22">
        <f aca="true" t="shared" si="12" ref="G102:G148">D102/C102*100</f>
        <v>49.4487798835625</v>
      </c>
      <c r="H102" s="87">
        <f aca="true" t="shared" si="13" ref="H102:H107">B102-D102</f>
        <v>1673.499999999999</v>
      </c>
      <c r="I102" s="87">
        <f aca="true" t="shared" si="14" ref="I102:I148">C102-D102</f>
        <v>5305.299999999998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15.1+18.9-0.1+18.6+22.1</f>
        <v>74.6</v>
      </c>
      <c r="E103" s="91">
        <f>D103/D102*100</f>
        <v>1.4374903653460762</v>
      </c>
      <c r="F103" s="1">
        <f>D103/B103*100</f>
        <v>81.1751904243743</v>
      </c>
      <c r="G103" s="91">
        <f>D103/C103*100</f>
        <v>39.76545842217484</v>
      </c>
      <c r="H103" s="95">
        <f t="shared" si="13"/>
        <v>17.30000000000001</v>
      </c>
      <c r="I103" s="95">
        <f t="shared" si="14"/>
        <v>113</v>
      </c>
    </row>
    <row r="104" spans="1:9" ht="18">
      <c r="A104" s="93" t="s">
        <v>60</v>
      </c>
      <c r="B104" s="78">
        <f>5507.2+17.5</f>
        <v>5524.7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</f>
        <v>4531.2</v>
      </c>
      <c r="E104" s="1">
        <f>D104/D102*100</f>
        <v>87.31308771388929</v>
      </c>
      <c r="F104" s="1">
        <f aca="true" t="shared" si="15" ref="F104:F148">D104/B104*100</f>
        <v>82.01712310170689</v>
      </c>
      <c r="G104" s="1">
        <f t="shared" si="12"/>
        <v>52.70798436627583</v>
      </c>
      <c r="H104" s="48">
        <f t="shared" si="13"/>
        <v>993.5</v>
      </c>
      <c r="I104" s="48">
        <f t="shared" si="14"/>
        <v>4065.5999999999995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1246.500000000001</v>
      </c>
      <c r="C106" s="96">
        <f>C102-C103-C104</f>
        <v>1710.5</v>
      </c>
      <c r="D106" s="96">
        <f>D102-D103-D104</f>
        <v>583.8000000000011</v>
      </c>
      <c r="E106" s="92">
        <f>D106/D102*100</f>
        <v>11.249421920764624</v>
      </c>
      <c r="F106" s="92">
        <f t="shared" si="15"/>
        <v>46.83513838748501</v>
      </c>
      <c r="G106" s="92">
        <f t="shared" si="12"/>
        <v>34.13037123648063</v>
      </c>
      <c r="H106" s="132">
        <f>B106-D106</f>
        <v>662.6999999999998</v>
      </c>
      <c r="I106" s="132">
        <f t="shared" si="14"/>
        <v>1126.699999999999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395624.5</v>
      </c>
      <c r="C107" s="89">
        <f>SUM(C108:C147)-C115-C119+C148-C139-C140-C109-C112-C122-C123-C137-C131-C129</f>
        <v>563446.5999999999</v>
      </c>
      <c r="D107" s="89">
        <f>SUM(D108:D147)-D115-D119+D148-D139-D140-D109-D112-D122-D123-D137-D131-D129</f>
        <v>343327.89999999997</v>
      </c>
      <c r="E107" s="90">
        <f>D107/D150*100</f>
        <v>38.55487671695912</v>
      </c>
      <c r="F107" s="90">
        <f>D107/B107*100</f>
        <v>86.78125343602329</v>
      </c>
      <c r="G107" s="90">
        <f t="shared" si="12"/>
        <v>60.933529459579674</v>
      </c>
      <c r="H107" s="89">
        <f t="shared" si="13"/>
        <v>52296.600000000035</v>
      </c>
      <c r="I107" s="89">
        <f t="shared" si="14"/>
        <v>220118.6999999999</v>
      </c>
    </row>
    <row r="108" spans="1:9" ht="37.5">
      <c r="A108" s="31" t="s">
        <v>64</v>
      </c>
      <c r="B108" s="75">
        <v>1372</v>
      </c>
      <c r="C108" s="71">
        <v>2166.2</v>
      </c>
      <c r="D108" s="76">
        <f>142.7+0.9+78.6+37.4+44.2+140.1+1+20.9+25.7+0.2+2+0.6+0.4+1.8+1.5-0.1+62.6+2.1+1.9+2.9+1+9.8+0.1+52+4.8+2+1.2+2+5.2+2.6-0.1+56.3+43+2.2+0.3+6.3+0.1+46.4+1.3+6.5+1.2</f>
        <v>811.5999999999998</v>
      </c>
      <c r="E108" s="6">
        <f>D108/D107*100</f>
        <v>0.2363920904767716</v>
      </c>
      <c r="F108" s="6">
        <f t="shared" si="15"/>
        <v>59.15451895043731</v>
      </c>
      <c r="G108" s="6">
        <f t="shared" si="12"/>
        <v>37.46653125288523</v>
      </c>
      <c r="H108" s="65">
        <f aca="true" t="shared" si="16" ref="H108:H148">B108-D108</f>
        <v>560.4000000000002</v>
      </c>
      <c r="I108" s="65">
        <f t="shared" si="14"/>
        <v>1354.6</v>
      </c>
    </row>
    <row r="109" spans="1:9" ht="18">
      <c r="A109" s="26" t="s">
        <v>32</v>
      </c>
      <c r="B109" s="78">
        <v>725.6</v>
      </c>
      <c r="C109" s="48">
        <v>1213.5</v>
      </c>
      <c r="D109" s="79">
        <f>142.7+0.9+78.6+37.4+20.9+42.5+24.8+0.6+32.7+0.1+16.7</f>
        <v>397.9</v>
      </c>
      <c r="E109" s="1">
        <f>D109/D108*100</f>
        <v>49.02661409561361</v>
      </c>
      <c r="F109" s="1">
        <f t="shared" si="15"/>
        <v>54.837375964718845</v>
      </c>
      <c r="G109" s="1">
        <f t="shared" si="12"/>
        <v>32.78945199835187</v>
      </c>
      <c r="H109" s="48">
        <f t="shared" si="16"/>
        <v>327.70000000000005</v>
      </c>
      <c r="I109" s="48">
        <f t="shared" si="14"/>
        <v>815.6</v>
      </c>
    </row>
    <row r="110" spans="1:9" ht="34.5" customHeight="1">
      <c r="A110" s="16" t="s">
        <v>94</v>
      </c>
      <c r="B110" s="77">
        <v>412.7</v>
      </c>
      <c r="C110" s="65">
        <v>778.3</v>
      </c>
      <c r="D110" s="76">
        <f>26.5+20.2+7.7+37.4+7.5+38.9-0.1+38.9+12.6+45.5+9.7+1.6+37.6-0.1+56.2+1.4</f>
        <v>341.49999999999994</v>
      </c>
      <c r="E110" s="6">
        <f>D110/D107*100</f>
        <v>0.09946759351628573</v>
      </c>
      <c r="F110" s="6">
        <f>D110/B110*100</f>
        <v>82.74775866246668</v>
      </c>
      <c r="G110" s="6">
        <f t="shared" si="12"/>
        <v>43.877682127714245</v>
      </c>
      <c r="H110" s="65">
        <f t="shared" si="16"/>
        <v>71.20000000000005</v>
      </c>
      <c r="I110" s="65">
        <f t="shared" si="14"/>
        <v>436.8</v>
      </c>
    </row>
    <row r="111" spans="1:9" s="41" customFormat="1" ht="34.5" customHeight="1">
      <c r="A111" s="16" t="s">
        <v>70</v>
      </c>
      <c r="B111" s="77">
        <v>631.6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631.6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0.003757341014231584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1190.7</v>
      </c>
      <c r="C114" s="65">
        <v>1795.8</v>
      </c>
      <c r="D114" s="76">
        <f>82.2+4.4+0.2+16.8+100.8+0.1+8.3+21.3+93.2+14.5+11.8+88.2+4.6+1.1+5.8+6+2.3+112.3+12.6+0.8+1.5+0.2+0.2+72.9+5.6+10.9+0.3+11.7+5.8+0.6+108.3+0.1+3+1.3</f>
        <v>809.7</v>
      </c>
      <c r="E114" s="6">
        <f>D114/D107*100</f>
        <v>0.23583868366072205</v>
      </c>
      <c r="F114" s="6">
        <f t="shared" si="15"/>
        <v>68.00201562106324</v>
      </c>
      <c r="G114" s="6">
        <f t="shared" si="12"/>
        <v>45.08853992649516</v>
      </c>
      <c r="H114" s="65">
        <f t="shared" si="16"/>
        <v>381</v>
      </c>
      <c r="I114" s="65">
        <f t="shared" si="14"/>
        <v>986.0999999999999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96.5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96.5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>
        <f>15</f>
        <v>15</v>
      </c>
      <c r="E117" s="6">
        <f>D117/D107*100</f>
        <v>0.004369001179339052</v>
      </c>
      <c r="F117" s="6">
        <f>D117/B117*100</f>
        <v>14.285714285714285</v>
      </c>
      <c r="G117" s="6">
        <f t="shared" si="12"/>
        <v>13.636363636363635</v>
      </c>
      <c r="H117" s="65">
        <f t="shared" si="16"/>
        <v>90</v>
      </c>
      <c r="I117" s="65">
        <f t="shared" si="14"/>
        <v>95</v>
      </c>
    </row>
    <row r="118" spans="1:9" s="2" customFormat="1" ht="18.75">
      <c r="A118" s="16" t="s">
        <v>16</v>
      </c>
      <c r="B118" s="77">
        <v>141.6</v>
      </c>
      <c r="C118" s="57">
        <f>229.6+4.4</f>
        <v>234</v>
      </c>
      <c r="D118" s="76">
        <f>17.1-0.3+0.8+0.3+21.4+4.2+0.3+17.6+4.2+0.8+0.3+16.8+0.3+2+2.2+17.7+1.1+4.1+17.7+0.8+4.3+0.3+1.6</f>
        <v>135.6</v>
      </c>
      <c r="E118" s="6">
        <f>D118/D107*100</f>
        <v>0.03949577066122503</v>
      </c>
      <c r="F118" s="6">
        <f t="shared" si="15"/>
        <v>95.76271186440678</v>
      </c>
      <c r="G118" s="6">
        <f t="shared" si="12"/>
        <v>57.94871794871794</v>
      </c>
      <c r="H118" s="65">
        <f t="shared" si="16"/>
        <v>6</v>
      </c>
      <c r="I118" s="65">
        <f t="shared" si="14"/>
        <v>98.4</v>
      </c>
    </row>
    <row r="119" spans="1:9" s="36" customFormat="1" ht="18">
      <c r="A119" s="37" t="s">
        <v>53</v>
      </c>
      <c r="B119" s="78">
        <v>102.6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75.6637168141593</v>
      </c>
      <c r="F119" s="1">
        <f t="shared" si="15"/>
        <v>100.00000000000003</v>
      </c>
      <c r="G119" s="1">
        <f t="shared" si="12"/>
        <v>58.76288659793815</v>
      </c>
      <c r="H119" s="48">
        <f t="shared" si="16"/>
        <v>0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</f>
        <v>204.10000000000002</v>
      </c>
      <c r="E121" s="17">
        <f>D121/D107*100</f>
        <v>0.05944754271354004</v>
      </c>
      <c r="F121" s="6">
        <f t="shared" si="15"/>
        <v>35.888869351151754</v>
      </c>
      <c r="G121" s="6">
        <f t="shared" si="12"/>
        <v>35.888869351151754</v>
      </c>
      <c r="H121" s="65">
        <f t="shared" si="16"/>
        <v>364.6</v>
      </c>
      <c r="I121" s="65">
        <f t="shared" si="14"/>
        <v>364.6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f>12357.6+5109.4</f>
        <v>17467</v>
      </c>
      <c r="C124" s="57">
        <f>5096.9+1707.5+6000+16669.6</f>
        <v>29474</v>
      </c>
      <c r="D124" s="80">
        <f>3776+7.6+1124+100+14.3+14.5+0.1+20.4+3015.8+9+1156.5+27+0.1+1146.6+5.2+681+29.9+16.3+480.3+117.6+5542.8+148.8</f>
        <v>17433.8</v>
      </c>
      <c r="E124" s="17">
        <f>D124/D107*100</f>
        <v>5.077886184024077</v>
      </c>
      <c r="F124" s="6">
        <f t="shared" si="15"/>
        <v>99.8099272914639</v>
      </c>
      <c r="G124" s="6">
        <f t="shared" si="12"/>
        <v>59.14975910972382</v>
      </c>
      <c r="H124" s="65">
        <f t="shared" si="16"/>
        <v>33.20000000000073</v>
      </c>
      <c r="I124" s="65">
        <f t="shared" si="14"/>
        <v>12040.2</v>
      </c>
    </row>
    <row r="125" spans="1:9" s="2" customFormat="1" ht="18.75">
      <c r="A125" s="16" t="s">
        <v>117</v>
      </c>
      <c r="B125" s="77">
        <f>955-150</f>
        <v>805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805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v>89.9</v>
      </c>
      <c r="C127" s="57">
        <v>95.1</v>
      </c>
      <c r="D127" s="80">
        <f>4.5+17.5+0.7</f>
        <v>22.7</v>
      </c>
      <c r="E127" s="17">
        <f>D127/D107*100</f>
        <v>0.006611755118066432</v>
      </c>
      <c r="F127" s="6">
        <f t="shared" si="15"/>
        <v>25.250278086763068</v>
      </c>
      <c r="G127" s="6">
        <f t="shared" si="12"/>
        <v>23.869610935856993</v>
      </c>
      <c r="H127" s="65">
        <f t="shared" si="16"/>
        <v>67.2</v>
      </c>
      <c r="I127" s="65">
        <f t="shared" si="14"/>
        <v>72.39999999999999</v>
      </c>
    </row>
    <row r="128" spans="1:9" s="2" customFormat="1" ht="37.5">
      <c r="A128" s="16" t="s">
        <v>73</v>
      </c>
      <c r="B128" s="77">
        <v>627.8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0.04581625903400219</v>
      </c>
      <c r="F128" s="6">
        <f t="shared" si="15"/>
        <v>25.055750238929598</v>
      </c>
      <c r="G128" s="6">
        <f t="shared" si="12"/>
        <v>16.00203458799593</v>
      </c>
      <c r="H128" s="65">
        <f t="shared" si="16"/>
        <v>470.5</v>
      </c>
      <c r="I128" s="65">
        <f t="shared" si="14"/>
        <v>825.7</v>
      </c>
    </row>
    <row r="129" spans="1:9" s="36" customFormat="1" ht="18">
      <c r="A129" s="26" t="s">
        <v>110</v>
      </c>
      <c r="B129" s="78">
        <v>540.9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17.045664633019047</v>
      </c>
      <c r="G129" s="1">
        <f t="shared" si="12"/>
        <v>10.82413712139</v>
      </c>
      <c r="H129" s="48">
        <f t="shared" si="16"/>
        <v>448.69999999999993</v>
      </c>
      <c r="I129" s="48">
        <f t="shared" si="14"/>
        <v>759.5999999999999</v>
      </c>
    </row>
    <row r="130" spans="1:9" s="2" customFormat="1" ht="37.5">
      <c r="A130" s="16" t="s">
        <v>121</v>
      </c>
      <c r="B130" s="77">
        <v>0</v>
      </c>
      <c r="C130" s="57">
        <v>400</v>
      </c>
      <c r="D130" s="80"/>
      <c r="E130" s="17">
        <f>D130/D107*100</f>
        <v>0</v>
      </c>
      <c r="F130" s="133" t="e">
        <f t="shared" si="15"/>
        <v>#DIV/0!</v>
      </c>
      <c r="G130" s="6">
        <f t="shared" si="12"/>
        <v>0</v>
      </c>
      <c r="H130" s="65">
        <f t="shared" si="16"/>
        <v>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44.1</v>
      </c>
      <c r="C132" s="57">
        <v>64.1</v>
      </c>
      <c r="D132" s="80">
        <f>0.8+2.3+1.8+1+14.8</f>
        <v>20.7</v>
      </c>
      <c r="E132" s="17">
        <f>D132/D107*100</f>
        <v>0.006029221627487892</v>
      </c>
      <c r="F132" s="6">
        <f t="shared" si="15"/>
        <v>46.93877551020408</v>
      </c>
      <c r="G132" s="6">
        <f t="shared" si="12"/>
        <v>32.293291731669264</v>
      </c>
      <c r="H132" s="65">
        <f t="shared" si="16"/>
        <v>23.400000000000002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f>189.2-8</f>
        <v>181.2</v>
      </c>
      <c r="C134" s="57">
        <v>600</v>
      </c>
      <c r="D134" s="80">
        <f>0.8+5+0.9+2.6-0.1+0.6+0.1</f>
        <v>9.9</v>
      </c>
      <c r="E134" s="17">
        <f>D134/D107*100</f>
        <v>0.0028835407783637745</v>
      </c>
      <c r="F134" s="6">
        <f t="shared" si="15"/>
        <v>5.463576158940398</v>
      </c>
      <c r="G134" s="6">
        <f t="shared" si="12"/>
        <v>1.6500000000000001</v>
      </c>
      <c r="H134" s="65">
        <f t="shared" si="16"/>
        <v>171.29999999999998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229.7</v>
      </c>
      <c r="C136" s="57">
        <v>363.7</v>
      </c>
      <c r="D136" s="80">
        <f>5.2+0.3+2.7+0.1+0.5+0.2+13.8+39.2+5+5.9+2+6.5+0.1+32.4+5+3.9+0.2+0.7+8.4+0.1+0.1+3+4.4+0.1+5.5+21.4</f>
        <v>166.70000000000002</v>
      </c>
      <c r="E136" s="17">
        <f>D136/D107*100</f>
        <v>0.04855416643972134</v>
      </c>
      <c r="F136" s="6">
        <f t="shared" si="15"/>
        <v>72.57292120156727</v>
      </c>
      <c r="G136" s="6">
        <f>D136/C136*100</f>
        <v>45.834478966180924</v>
      </c>
      <c r="H136" s="65">
        <f t="shared" si="16"/>
        <v>62.99999999999997</v>
      </c>
      <c r="I136" s="65">
        <f t="shared" si="14"/>
        <v>196.99999999999997</v>
      </c>
    </row>
    <row r="137" spans="1:9" s="36" customFormat="1" ht="18">
      <c r="A137" s="26" t="s">
        <v>32</v>
      </c>
      <c r="B137" s="78">
        <v>133.3</v>
      </c>
      <c r="C137" s="48">
        <v>218.8</v>
      </c>
      <c r="D137" s="79">
        <f>0.3+39.3+0.2+2+32.4+0.2-0.1+5.4+0.1+5.5+21.4</f>
        <v>106.69999999999999</v>
      </c>
      <c r="E137" s="111">
        <f>D137/D136*100</f>
        <v>64.00719856028793</v>
      </c>
      <c r="F137" s="1">
        <f t="shared" si="15"/>
        <v>80.0450112528132</v>
      </c>
      <c r="G137" s="1">
        <f>D137/C137*100</f>
        <v>48.76599634369286</v>
      </c>
      <c r="H137" s="48">
        <f t="shared" si="16"/>
        <v>26.600000000000023</v>
      </c>
      <c r="I137" s="48">
        <f t="shared" si="14"/>
        <v>112.10000000000002</v>
      </c>
    </row>
    <row r="138" spans="1:9" s="2" customFormat="1" ht="18.75">
      <c r="A138" s="16" t="s">
        <v>31</v>
      </c>
      <c r="B138" s="77">
        <v>781.9</v>
      </c>
      <c r="C138" s="57">
        <f>1160.2+12+85</f>
        <v>1257.2</v>
      </c>
      <c r="D138" s="80">
        <f>26.5+42.3+30.1+3.6+8.6+42.3+0.1+5.7+31.9+5.2+42.5+11.7+55+45.4+28.3+17.8+9.6+33.4+0.9+26.8+46.9+38.1-0.1+30.6+29.1+43.2+28.9+29.5</f>
        <v>713.9</v>
      </c>
      <c r="E138" s="17">
        <f>D138/D107*100</f>
        <v>0.20793532946200996</v>
      </c>
      <c r="F138" s="6">
        <f t="shared" si="15"/>
        <v>91.30323570789103</v>
      </c>
      <c r="G138" s="6">
        <f t="shared" si="12"/>
        <v>56.78491886732421</v>
      </c>
      <c r="H138" s="65">
        <f t="shared" si="16"/>
        <v>68</v>
      </c>
      <c r="I138" s="65">
        <f t="shared" si="14"/>
        <v>543.3000000000001</v>
      </c>
    </row>
    <row r="139" spans="1:9" s="36" customFormat="1" ht="18">
      <c r="A139" s="37" t="s">
        <v>53</v>
      </c>
      <c r="B139" s="78">
        <v>585.7</v>
      </c>
      <c r="C139" s="48">
        <v>886.2</v>
      </c>
      <c r="D139" s="79">
        <f>26.5+39.8+30.1+42.1+0.1+31.9+40.5+11.2+38.1+30.1+28.3+17.4+33.4+8.9+24.2+37.9+28.8+43.2+29.4</f>
        <v>541.9</v>
      </c>
      <c r="E139" s="1">
        <f>D139/D138*100</f>
        <v>75.90698977447822</v>
      </c>
      <c r="F139" s="1">
        <f aca="true" t="shared" si="17" ref="F139:F147">D139/B139*100</f>
        <v>92.52176882362984</v>
      </c>
      <c r="G139" s="1">
        <f t="shared" si="12"/>
        <v>61.14872489280072</v>
      </c>
      <c r="H139" s="48">
        <f t="shared" si="16"/>
        <v>43.80000000000007</v>
      </c>
      <c r="I139" s="48">
        <f t="shared" si="14"/>
        <v>344.30000000000007</v>
      </c>
    </row>
    <row r="140" spans="1:9" s="36" customFormat="1" ht="18">
      <c r="A140" s="26" t="s">
        <v>32</v>
      </c>
      <c r="B140" s="78">
        <v>23.2</v>
      </c>
      <c r="C140" s="48">
        <v>39.3</v>
      </c>
      <c r="D140" s="79">
        <f>8.6+0.2+0.3+5.1+0.4+5.3+0.3+0.3+0.2+0.3</f>
        <v>21</v>
      </c>
      <c r="E140" s="1">
        <f>D140/D138*100</f>
        <v>2.9415884577671947</v>
      </c>
      <c r="F140" s="1">
        <f t="shared" si="17"/>
        <v>90.51724137931035</v>
      </c>
      <c r="G140" s="1">
        <f>D140/C140*100</f>
        <v>53.43511450381679</v>
      </c>
      <c r="H140" s="48">
        <f t="shared" si="16"/>
        <v>2.1999999999999993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0.10048702712479819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28545.7+420</f>
        <v>28965.7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</f>
        <v>24152.3</v>
      </c>
      <c r="E143" s="17">
        <f>D143/D107*100</f>
        <v>7.034761812250038</v>
      </c>
      <c r="F143" s="107">
        <f t="shared" si="17"/>
        <v>83.38241437286169</v>
      </c>
      <c r="G143" s="6">
        <f t="shared" si="12"/>
        <v>60.765547831643886</v>
      </c>
      <c r="H143" s="65">
        <f t="shared" si="16"/>
        <v>4813.4000000000015</v>
      </c>
      <c r="I143" s="65">
        <f t="shared" si="14"/>
        <v>15594.399999999998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0.6099125646357317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0.17554646738584312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292122.8+24260.8+3000</f>
        <v>319383.6</v>
      </c>
      <c r="C147" s="57">
        <f>298394.8+81857.1-188.4+8192+4136.9-39.9+58207.6</f>
        <v>450560.1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</f>
        <v>277555.30000000005</v>
      </c>
      <c r="E147" s="17">
        <f>D147/D107*100</f>
        <v>80.84262886878697</v>
      </c>
      <c r="F147" s="6">
        <f t="shared" si="17"/>
        <v>86.90342898007289</v>
      </c>
      <c r="G147" s="6">
        <f t="shared" si="12"/>
        <v>61.60228124949369</v>
      </c>
      <c r="H147" s="65">
        <f t="shared" si="16"/>
        <v>41828.29999999993</v>
      </c>
      <c r="I147" s="65">
        <f t="shared" si="14"/>
        <v>173004.79999999993</v>
      </c>
      <c r="K147" s="99"/>
      <c r="L147" s="42"/>
    </row>
    <row r="148" spans="1:12" s="2" customFormat="1" ht="18.75">
      <c r="A148" s="16" t="s">
        <v>104</v>
      </c>
      <c r="B148" s="77">
        <v>19334.4</v>
      </c>
      <c r="C148" s="57">
        <v>29001.6</v>
      </c>
      <c r="D148" s="80">
        <f>805.6+805.6+805.6+805.6+805.6+805.6+805.6+805.6+805.6+805.6+805.6+805.6+805.6+805.6+805.6+805.6+805.6+805.6+805.6+805.6+805.6+805.6</f>
        <v>17723.200000000004</v>
      </c>
      <c r="E148" s="17">
        <f>D148/D107*100</f>
        <v>5.162178780110794</v>
      </c>
      <c r="F148" s="6">
        <f t="shared" si="15"/>
        <v>91.66666666666669</v>
      </c>
      <c r="G148" s="6">
        <f t="shared" si="12"/>
        <v>61.11111111111113</v>
      </c>
      <c r="H148" s="65">
        <f t="shared" si="16"/>
        <v>1611.199999999997</v>
      </c>
      <c r="I148" s="65">
        <f t="shared" si="14"/>
        <v>11278.399999999994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403897.6</v>
      </c>
      <c r="C149" s="81">
        <f>C43+C69+C72+C77+C79+C87+C102+C107+C100+C84+C98</f>
        <v>580527.2999999998</v>
      </c>
      <c r="D149" s="57">
        <f>D43+D69+D72+D77+D79+D87+D102+D107+D100+D84+D98</f>
        <v>349272.89999999997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1024512.3</v>
      </c>
      <c r="C150" s="51">
        <f>C6+C18+C33+C43+C51+C59+C69+C72+C77+C79+C87+C90+C95+C102+C107+C100+C84+C98+C45</f>
        <v>1503306.8999999997</v>
      </c>
      <c r="D150" s="51">
        <f>D6+D18+D33+D43+D51+D59+D69+D72+D77+D79+D87+D90+D95+D102+D107+D100+D84+D98+D45</f>
        <v>890491.4999999999</v>
      </c>
      <c r="E150" s="35">
        <v>100</v>
      </c>
      <c r="F150" s="3">
        <f>D150/B150*100</f>
        <v>86.91857579455122</v>
      </c>
      <c r="G150" s="3">
        <f aca="true" t="shared" si="18" ref="G150:G156">D150/C150*100</f>
        <v>59.235509395985616</v>
      </c>
      <c r="H150" s="51">
        <f aca="true" t="shared" si="19" ref="H150:H156">B150-D150</f>
        <v>134020.80000000016</v>
      </c>
      <c r="I150" s="51">
        <f aca="true" t="shared" si="20" ref="I150:I156">C150-D150</f>
        <v>612815.3999999998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403569.4</v>
      </c>
      <c r="C151" s="64">
        <f>C8+C20+C34+C52+C60+C91+C115+C119+C46+C139+C131+C103</f>
        <v>608055.8999999997</v>
      </c>
      <c r="D151" s="64">
        <f>D8+D20+D34+D52+D60+D91+D115+D119+D46+D139+D131+D103</f>
        <v>374249.6999999999</v>
      </c>
      <c r="E151" s="6">
        <f>D151/D150*100</f>
        <v>42.02731862123332</v>
      </c>
      <c r="F151" s="6">
        <f aca="true" t="shared" si="21" ref="F151:F162">D151/B151*100</f>
        <v>92.73490507456707</v>
      </c>
      <c r="G151" s="6">
        <f t="shared" si="18"/>
        <v>61.54856814973756</v>
      </c>
      <c r="H151" s="65">
        <f t="shared" si="19"/>
        <v>29319.700000000128</v>
      </c>
      <c r="I151" s="76">
        <f t="shared" si="20"/>
        <v>233806.19999999978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72490.6</v>
      </c>
      <c r="C152" s="65">
        <f>C11+C23+C36+C55+C62+C92+C49+C140+C109+C112+C96+C137</f>
        <v>121928.70000000001</v>
      </c>
      <c r="D152" s="65">
        <f>D11+D23+D36+D55+D62+D92+D49+D140+D109+D112+D96+D137</f>
        <v>52716.200000000004</v>
      </c>
      <c r="E152" s="6">
        <f>D152/D150*100</f>
        <v>5.919899291571004</v>
      </c>
      <c r="F152" s="6">
        <f t="shared" si="21"/>
        <v>72.72142870937749</v>
      </c>
      <c r="G152" s="6">
        <f t="shared" si="18"/>
        <v>43.23526782455648</v>
      </c>
      <c r="H152" s="65">
        <f t="shared" si="19"/>
        <v>19774.4</v>
      </c>
      <c r="I152" s="76">
        <f t="shared" si="20"/>
        <v>69212.5</v>
      </c>
      <c r="K152" s="43"/>
      <c r="L152" s="98"/>
    </row>
    <row r="153" spans="1:12" ht="18.75">
      <c r="A153" s="20" t="s">
        <v>1</v>
      </c>
      <c r="B153" s="64">
        <f>B22+B10+B54+B48+B61+B35+B123</f>
        <v>22291.899999999998</v>
      </c>
      <c r="C153" s="64">
        <f>C22+C10+C54+C48+C61+C35+C123</f>
        <v>31721.800000000003</v>
      </c>
      <c r="D153" s="64">
        <f>D22+D10+D54+D48+D61+D35+D123</f>
        <v>17739.400000000005</v>
      </c>
      <c r="E153" s="6">
        <f>D153/D150*100</f>
        <v>1.9920908846406742</v>
      </c>
      <c r="F153" s="6">
        <f t="shared" si="21"/>
        <v>79.57778385871104</v>
      </c>
      <c r="G153" s="6">
        <f t="shared" si="18"/>
        <v>55.92179510620458</v>
      </c>
      <c r="H153" s="65">
        <f t="shared" si="19"/>
        <v>4552.499999999993</v>
      </c>
      <c r="I153" s="76">
        <f t="shared" si="20"/>
        <v>13982.399999999998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19716.500000000004</v>
      </c>
      <c r="C154" s="64">
        <f>C12+C24+C104+C63+C38+C93+C129+C56</f>
        <v>29372.4</v>
      </c>
      <c r="D154" s="64">
        <f>D12+D24+D104+D63+D38+D93+D129+D56</f>
        <v>13804.500000000004</v>
      </c>
      <c r="E154" s="6">
        <f>D154/D150*100</f>
        <v>1.550211315885666</v>
      </c>
      <c r="F154" s="6">
        <f t="shared" si="21"/>
        <v>70.01496208759161</v>
      </c>
      <c r="G154" s="6">
        <f t="shared" si="18"/>
        <v>46.99820239408425</v>
      </c>
      <c r="H154" s="65">
        <f t="shared" si="19"/>
        <v>5912</v>
      </c>
      <c r="I154" s="76">
        <f t="shared" si="20"/>
        <v>15567.899999999998</v>
      </c>
      <c r="K154" s="43"/>
      <c r="L154" s="98"/>
    </row>
    <row r="155" spans="1:12" ht="18.75">
      <c r="A155" s="20" t="s">
        <v>2</v>
      </c>
      <c r="B155" s="64">
        <f>B9+B21+B47+B53+B122</f>
        <v>17013.9</v>
      </c>
      <c r="C155" s="64">
        <f>C9+C21+C47+C53+C122</f>
        <v>22288.699999999997</v>
      </c>
      <c r="D155" s="64">
        <f>D9+D21+D47+D53+D122</f>
        <v>13398.300000000001</v>
      </c>
      <c r="E155" s="6">
        <f>D155/D150*100</f>
        <v>1.5045960573458594</v>
      </c>
      <c r="F155" s="6">
        <f t="shared" si="21"/>
        <v>78.74914040872463</v>
      </c>
      <c r="G155" s="6">
        <f t="shared" si="18"/>
        <v>60.11252338628993</v>
      </c>
      <c r="H155" s="65">
        <f t="shared" si="19"/>
        <v>3615.6000000000004</v>
      </c>
      <c r="I155" s="76">
        <f t="shared" si="20"/>
        <v>8890.399999999996</v>
      </c>
      <c r="K155" s="43"/>
      <c r="L155" s="44"/>
    </row>
    <row r="156" spans="1:12" ht="19.5" thickBot="1">
      <c r="A156" s="20" t="s">
        <v>34</v>
      </c>
      <c r="B156" s="64">
        <f>B150-B151-B152-B153-B154-B155</f>
        <v>489430</v>
      </c>
      <c r="C156" s="64">
        <f>C150-C151-C152-C153-C154-C155</f>
        <v>689939.4</v>
      </c>
      <c r="D156" s="64">
        <f>D150-D151-D152-D153-D154-D155</f>
        <v>418583.39999999997</v>
      </c>
      <c r="E156" s="6">
        <f>D156/D150*100</f>
        <v>47.005883829323466</v>
      </c>
      <c r="F156" s="6">
        <f t="shared" si="21"/>
        <v>85.52467155670882</v>
      </c>
      <c r="G156" s="40">
        <f t="shared" si="18"/>
        <v>60.66958924218561</v>
      </c>
      <c r="H156" s="65">
        <f t="shared" si="19"/>
        <v>70846.60000000003</v>
      </c>
      <c r="I156" s="65">
        <f t="shared" si="20"/>
        <v>271356.00000000006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28490-340+500+1367.8-1080</f>
        <v>28937.8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</f>
        <v>8727.400000000003</v>
      </c>
      <c r="E158" s="14"/>
      <c r="F158" s="6">
        <f t="shared" si="21"/>
        <v>30.15916897621797</v>
      </c>
      <c r="G158" s="6">
        <f aca="true" t="shared" si="22" ref="G158:G167">D158/C158*100</f>
        <v>21.074669538633923</v>
      </c>
      <c r="H158" s="65">
        <f>B158-D158</f>
        <v>20210.399999999994</v>
      </c>
      <c r="I158" s="65">
        <f aca="true" t="shared" si="23" ref="I158:I167">C158-D158</f>
        <v>32684.399999999994</v>
      </c>
      <c r="K158" s="43"/>
      <c r="L158" s="43"/>
    </row>
    <row r="159" spans="1:12" ht="18.75">
      <c r="A159" s="20" t="s">
        <v>22</v>
      </c>
      <c r="B159" s="85">
        <f>38636.8-318.6</f>
        <v>38318.200000000004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</f>
        <v>21534.000000000004</v>
      </c>
      <c r="E159" s="6"/>
      <c r="F159" s="6">
        <f t="shared" si="21"/>
        <v>56.19783810304242</v>
      </c>
      <c r="G159" s="6">
        <f t="shared" si="22"/>
        <v>38.41111342997651</v>
      </c>
      <c r="H159" s="65">
        <f aca="true" t="shared" si="24" ref="H159:H166">B159-D159</f>
        <v>16784.2</v>
      </c>
      <c r="I159" s="65">
        <f t="shared" si="23"/>
        <v>34527.899999999994</v>
      </c>
      <c r="K159" s="43"/>
      <c r="L159" s="43"/>
    </row>
    <row r="160" spans="1:12" ht="18.75">
      <c r="A160" s="20" t="s">
        <v>58</v>
      </c>
      <c r="B160" s="85">
        <f>223365.2-500+23211.5+1080</f>
        <v>247156.7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</f>
        <v>144100.8</v>
      </c>
      <c r="E160" s="6"/>
      <c r="F160" s="6">
        <f t="shared" si="21"/>
        <v>58.30341641557764</v>
      </c>
      <c r="G160" s="6">
        <f t="shared" si="22"/>
        <v>38.59635401740013</v>
      </c>
      <c r="H160" s="65">
        <f t="shared" si="24"/>
        <v>103055.90000000002</v>
      </c>
      <c r="I160" s="65">
        <f t="shared" si="23"/>
        <v>229252.60000000003</v>
      </c>
      <c r="K160" s="43"/>
      <c r="L160" s="43"/>
    </row>
    <row r="161" spans="1:12" ht="37.5">
      <c r="A161" s="20" t="s">
        <v>67</v>
      </c>
      <c r="B161" s="85">
        <v>3200.2</v>
      </c>
      <c r="C161" s="64">
        <v>4923.4</v>
      </c>
      <c r="D161" s="64">
        <f>1477+1723.2</f>
        <v>3200.2</v>
      </c>
      <c r="E161" s="6"/>
      <c r="F161" s="6">
        <f t="shared" si="21"/>
        <v>100</v>
      </c>
      <c r="G161" s="6">
        <f t="shared" si="22"/>
        <v>64.99979688832921</v>
      </c>
      <c r="H161" s="65">
        <f t="shared" si="24"/>
        <v>0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11804.7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</f>
        <v>6138.899999999999</v>
      </c>
      <c r="E162" s="17"/>
      <c r="F162" s="6">
        <f t="shared" si="21"/>
        <v>52.00386286817961</v>
      </c>
      <c r="G162" s="6">
        <f t="shared" si="22"/>
        <v>44.86811235117415</v>
      </c>
      <c r="H162" s="65">
        <f t="shared" si="24"/>
        <v>5665.800000000002</v>
      </c>
      <c r="I162" s="65">
        <f t="shared" si="23"/>
        <v>7543.200000000002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1355100.5999999999</v>
      </c>
      <c r="C167" s="87">
        <f>C150+C158+C162+C163+C159+C166+C165+C160+C164+C161</f>
        <v>1994857.7999999996</v>
      </c>
      <c r="D167" s="87">
        <f>D150+D158+D162+D163+D159+D166+D165+D160+D164+D161</f>
        <v>1074616.4999999998</v>
      </c>
      <c r="E167" s="22"/>
      <c r="F167" s="3">
        <f>D167/B167*100</f>
        <v>79.3016031429696</v>
      </c>
      <c r="G167" s="3">
        <f t="shared" si="22"/>
        <v>53.869328430327215</v>
      </c>
      <c r="H167" s="51">
        <f>B167-D167</f>
        <v>280484.1000000001</v>
      </c>
      <c r="I167" s="51">
        <f t="shared" si="23"/>
        <v>920241.2999999998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890491.4999999999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890491.4999999999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2016-07-29T10:27:38Z</cp:lastPrinted>
  <dcterms:created xsi:type="dcterms:W3CDTF">2000-06-20T04:48:00Z</dcterms:created>
  <dcterms:modified xsi:type="dcterms:W3CDTF">2016-08-17T05:03:16Z</dcterms:modified>
  <cp:category/>
  <cp:version/>
  <cp:contentType/>
  <cp:contentStatus/>
</cp:coreProperties>
</file>